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Quote Review" sheetId="1" r:id="rId1"/>
    <sheet name="Approvals" sheetId="2" r:id="rId2"/>
  </sheets>
</workbook>
</file>

<file path=xl/sharedStrings.xml><?xml version="1.0" encoding="utf-8"?>
<sst xmlns="http://schemas.openxmlformats.org/spreadsheetml/2006/main" count="106" uniqueCount="106">
  <si>
    <t>Quote</t>
  </si>
  <si>
    <t>Account</t>
  </si>
  <si>
    <t>Owner</t>
  </si>
  <si>
    <t>Vertical</t>
  </si>
  <si>
    <t>Stage</t>
  </si>
  <si>
    <t>SKU</t>
  </si>
  <si>
    <t>Description</t>
  </si>
  <si>
    <t>Qty</t>
  </si>
  <si>
    <t>Unit Price</t>
  </si>
  <si>
    <t>Unit Cost</t>
  </si>
  <si>
    <t>Line Revenue</t>
  </si>
  <si>
    <t>Line Cost</t>
  </si>
  <si>
    <t>Discount</t>
  </si>
  <si>
    <t>Net Revenue</t>
  </si>
  <si>
    <t>Margin %</t>
  </si>
  <si>
    <t>Quote Avg Margin</t>
  </si>
  <si>
    <t>Quote Net</t>
  </si>
  <si>
    <t>Approval</t>
  </si>
  <si>
    <t>Notes</t>
  </si>
  <si>
    <t>QUOTE-4100</t>
  </si>
  <si>
    <t>Carter, Nitzsche and Conn</t>
  </si>
  <si>
    <t>Izabella Franecki</t>
  </si>
  <si>
    <t>Healthcare</t>
  </si>
  <si>
    <t>Draft</t>
  </si>
  <si>
    <t>7YT6U7VK</t>
  </si>
  <si>
    <t>Handmade Bronze Table</t>
  </si>
  <si>
    <t>Partner delivery assumptions need sign-off before final submission.</t>
  </si>
  <si>
    <t>CCQUNXCL</t>
  </si>
  <si>
    <t>Fresh Bronze Bike</t>
  </si>
  <si>
    <t>ODE9XBU7</t>
  </si>
  <si>
    <t>Incredible Concrete Pizza</t>
  </si>
  <si>
    <t>QUOTE-4101</t>
  </si>
  <si>
    <t>Wyman - Mann</t>
  </si>
  <si>
    <t>Robyn Gerhold</t>
  </si>
  <si>
    <t>Retail</t>
  </si>
  <si>
    <t>Negotiation</t>
  </si>
  <si>
    <t>IY3XQ402</t>
  </si>
  <si>
    <t>Handcrafted Metal Salad</t>
  </si>
  <si>
    <t>Services line is under margin review before approval routing.</t>
  </si>
  <si>
    <t>ONWLY696</t>
  </si>
  <si>
    <t>Generic Silk Pizza</t>
  </si>
  <si>
    <t>G8KDSS4T</t>
  </si>
  <si>
    <t>Recycled Gold Towels</t>
  </si>
  <si>
    <t>OCMNC2FU</t>
  </si>
  <si>
    <t>Licensed Plastic Keyboard</t>
  </si>
  <si>
    <t>QUOTE-4102</t>
  </si>
  <si>
    <t>Schamberger - McGlynn</t>
  </si>
  <si>
    <t>Arthur Nolan</t>
  </si>
  <si>
    <t>S3Y631TL</t>
  </si>
  <si>
    <t>Small Rubber Computer</t>
  </si>
  <si>
    <t>Procurement asked for commercial flexibility on the rollout phase.</t>
  </si>
  <si>
    <t>Q1MWDVQH</t>
  </si>
  <si>
    <t>Incredible Steel Shirt</t>
  </si>
  <si>
    <t>WHW6325S</t>
  </si>
  <si>
    <t>Luxurious Marble Pants</t>
  </si>
  <si>
    <t>QUOTE-4103</t>
  </si>
  <si>
    <t>Ferry, Gutmann and Bosco</t>
  </si>
  <si>
    <t>Ms. Freda Abernathy</t>
  </si>
  <si>
    <t>Fintech</t>
  </si>
  <si>
    <t>HXYCH443</t>
  </si>
  <si>
    <t>Modern Marble Hat</t>
  </si>
  <si>
    <t>HM2C019A</t>
  </si>
  <si>
    <t>Incredible Silk Ball</t>
  </si>
  <si>
    <t>9W5AYIJG</t>
  </si>
  <si>
    <t>Awesome Bronze Cheese</t>
  </si>
  <si>
    <t>MTJQ01ZW</t>
  </si>
  <si>
    <t>Tasty Ceramic Bacon</t>
  </si>
  <si>
    <t>QUOTE-4104</t>
  </si>
  <si>
    <t>Cassin, Schamberger and Heaney</t>
  </si>
  <si>
    <t>Maurice Roob-Green DVM</t>
  </si>
  <si>
    <t>Manufacturing</t>
  </si>
  <si>
    <t>908FYH37</t>
  </si>
  <si>
    <t>Handmade Gold Mouse</t>
  </si>
  <si>
    <t>Security review is complete; pricing now depends on legal redlines.</t>
  </si>
  <si>
    <t>C7XF88B2</t>
  </si>
  <si>
    <t>Generic Steel Mouse</t>
  </si>
  <si>
    <t>UNUI8HGV</t>
  </si>
  <si>
    <t>Incredible Bronze Ball</t>
  </si>
  <si>
    <t>QUOTE-4105</t>
  </si>
  <si>
    <t>Legros LLC</t>
  </si>
  <si>
    <t>Hosea Dibbert</t>
  </si>
  <si>
    <t>8ANM8RET</t>
  </si>
  <si>
    <t>Ergonomic Metal Sausages</t>
  </si>
  <si>
    <t>RTG8AKLC</t>
  </si>
  <si>
    <t>Unbranded Bronze Chips</t>
  </si>
  <si>
    <t>BYLAP9T4</t>
  </si>
  <si>
    <t>Generic Bronze Salad</t>
  </si>
  <si>
    <t>QUOTE-4106</t>
  </si>
  <si>
    <t>Luettgen Inc</t>
  </si>
  <si>
    <t>Rodrigo Stanton</t>
  </si>
  <si>
    <t>09Y45P00</t>
  </si>
  <si>
    <t>Frozen Rubber Sausages</t>
  </si>
  <si>
    <t>B7LZWGUZ</t>
  </si>
  <si>
    <t>Sleek Metal Bike</t>
  </si>
  <si>
    <t>JTQ4X30G</t>
  </si>
  <si>
    <t>Fresh Bamboo Shoes</t>
  </si>
  <si>
    <t>LBTU4HLE</t>
  </si>
  <si>
    <t>Handcrafted Aluminum Soap</t>
  </si>
  <si>
    <t>Line totals</t>
  </si>
  <si>
    <t>Line averages</t>
  </si>
  <si>
    <t>Quote averages</t>
  </si>
  <si>
    <t>Quote totals</t>
  </si>
  <si>
    <t>REVIEW</t>
  </si>
  <si>
    <t>CLEAR</t>
  </si>
  <si>
    <t>Approval average</t>
  </si>
  <si>
    <t>Approval total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</si>
</sst>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%"/>
    <numFmt numFmtId="166" formatCode="0.0%"/>
  </numFmts>
  <fonts count="4">
    <font>
      <sz val="11"/>
      <name val="Calibri"/>
    </font>
    <font>
      <b/>
      <color rgb="FFF8FAFC"/>
    </font>
    <font>
      <b/>
      <color rgb="FF334155"/>
    </font>
    <font>
      <b/>
      <color rgb="FF1E3A8A"/>
    </font>
  </fonts>
  <fills count="8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1E293B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FFF7ED"/>
        <bgColor indexed="64"/>
      </patternFill>
    </fill>
    <fill>
      <patternFill patternType="solid">
        <fgColor rgb="FFFFEDD5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0" fillId="3" borderId="2" xfId="0" applyFill="1" applyBorder="1" applyAlignment="1">
      <alignment horizontal="right" vertical="top"/>
    </xf>
    <xf numFmtId="164" fontId="0" fillId="3" borderId="2" xfId="0" applyNumberFormat="1" applyFill="1" applyBorder="1" applyAlignment="1">
      <alignment horizontal="right" vertical="top"/>
    </xf>
    <xf numFmtId="165" fontId="0" fillId="3" borderId="2" xfId="0" applyNumberFormat="1" applyFill="1" applyBorder="1" applyAlignment="1">
      <alignment horizontal="right" vertical="top"/>
    </xf>
    <xf numFmtId="166" fontId="0" fillId="3" borderId="2" xfId="0" applyNumberFormat="1" applyFill="1" applyBorder="1" applyAlignment="1">
      <alignment horizontal="right" vertical="top"/>
    </xf>
    <xf numFmtId="0" fontId="2" fillId="4" borderId="2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right" vertical="center"/>
    </xf>
    <xf numFmtId="165" fontId="2" fillId="4" borderId="2" xfId="0" applyNumberFormat="1" applyFont="1" applyFill="1" applyBorder="1" applyAlignment="1">
      <alignment horizontal="right" vertical="center"/>
    </xf>
    <xf numFmtId="166" fontId="2" fillId="4" borderId="2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165" fontId="0" fillId="6" borderId="2" xfId="0" applyNumberFormat="1" applyFill="1" applyBorder="1" applyAlignment="1">
      <alignment horizontal="right" vertical="top"/>
    </xf>
    <xf numFmtId="164" fontId="0" fillId="6" borderId="2" xfId="0" applyNumberFormat="1" applyFill="1" applyBorder="1" applyAlignment="1">
      <alignment horizontal="right" vertical="top"/>
    </xf>
    <xf numFmtId="0" fontId="0" fillId="6" borderId="2" xfId="0" applyFill="1" applyBorder="1" applyAlignment="1">
      <alignment vertical="top" wrapText="1"/>
    </xf>
    <xf numFmtId="0" fontId="2" fillId="7" borderId="2" xfId="0" applyFont="1" applyFill="1" applyBorder="1" applyAlignment="1">
      <alignment vertical="center"/>
    </xf>
    <xf numFmtId="165" fontId="2" fillId="7" borderId="2" xfId="0" applyNumberFormat="1" applyFont="1" applyFill="1" applyBorder="1" applyAlignment="1">
      <alignment horizontal="right" vertical="center"/>
    </xf>
    <xf numFmtId="164" fontId="2" fillId="7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3">
    <dxf>
      <font>
        <b/>
        <color rgb="FF991B1B"/>
      </font>
      <fill>
        <patternFill patternType="solid">
          <fgColor rgb="FFFEE2E2"/>
        </patternFill>
      </fill>
    </dxf>
    <dxf>
      <font>
        <b/>
        <color rgb="FF166534"/>
      </font>
      <fill>
        <patternFill patternType="solid">
          <fgColor rgb="FFDCFCE7"/>
        </patternFill>
      </fill>
    </dxf>
    <dxf>
      <font>
        <b/>
        <color rgb="FF9A3412"/>
      </font>
      <fill>
        <patternFill patternType="solid">
          <fgColor rgb="FFFFEDD5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workbookViewId="0">
      <pane xSplit="5" ySplit="1" topLeftCell="F2" state="frozen" activePane="bottomRight"/>
      <selection pane="topRight"/>
      <selection pane="bottomLeft"/>
      <selection pane="bottomRight" activeCell="F2" sqref="F2"/>
    </sheetView>
  </sheetViews>
  <sheetFormatPr defaultRowHeight="30"/>
  <cols>
    <col min="1" max="1" width="19" customWidth="1"/>
    <col min="2" max="2" width="35" customWidth="1"/>
    <col min="3" max="3" width="27" customWidth="1"/>
    <col min="4" max="4" width="19" customWidth="1"/>
    <col min="5" max="5" width="17" customWidth="1"/>
    <col min="6" max="6" width="17" customWidth="1"/>
    <col min="7" max="7" width="30" customWidth="1"/>
    <col min="8" max="8" width="13" customWidth="1"/>
    <col min="9" max="9" width="17" customWidth="1"/>
    <col min="10" max="10" width="17" customWidth="1"/>
    <col min="11" max="11" width="19" customWidth="1"/>
    <col min="12" max="12" width="17" customWidth="1"/>
    <col min="13" max="13" width="15" customWidth="1"/>
    <col min="14" max="14" width="19" customWidth="1"/>
    <col min="15" max="15" width="15" customWidth="1"/>
    <col min="16" max="16" width="21" customWidth="1"/>
    <col min="17" max="17" width="19" customWidth="1"/>
    <col min="18" max="18" width="17" customWidth="1"/>
    <col min="19" max="19" width="72" customWidth="1"/>
  </cols>
  <sheetData>
    <row r="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30" customHeight="1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3" t="s">
        <v>25</v>
      </c>
      <c r="H2" s="4">
        <v>22</v>
      </c>
      <c r="I2" s="5">
        <v>1497</v>
      </c>
      <c r="J2" s="5">
        <v>1151</v>
      </c>
      <c r="K2" s="5">
        <f>ROUND((H2*I2),2)</f>
      </c>
      <c r="L2" s="5">
        <f>ROUND((H2*J2),2)</f>
      </c>
      <c r="M2" s="6">
        <v>0.07</v>
      </c>
      <c r="N2" s="5">
        <f>ROUND(((H2*I2)*(1-M2)),2)</f>
      </c>
      <c r="O2" s="7">
        <f>IF((((H2*I2)*(1-M2))&gt;0),((((H2*I2)*(1-M2))-(H2*J2))/((H2*I2)*(1-M2))),0)</f>
      </c>
      <c r="P2" s="7">
        <f>ROUND(AVERAGE(O2:O4),4)</f>
      </c>
      <c r="Q2" s="5">
        <f>ROUND(SUM(N2:N4),2)</f>
      </c>
      <c r="R2" s="2">
        <f>IF(OR(OR((M2&gt;=0.18),(E2="Negotiation")),(MIN(O2:O4)&lt;0.18)),"REVIEW","CLEAR")</f>
      </c>
      <c r="S2" s="3" t="s">
        <v>26</v>
      </c>
    </row>
    <row r="3" ht="30" customHeight="1">
      <c r="A3" s="2"/>
      <c r="B3" s="2"/>
      <c r="C3" s="2"/>
      <c r="D3" s="2"/>
      <c r="E3" s="2"/>
      <c r="F3" s="2" t="s">
        <v>27</v>
      </c>
      <c r="G3" s="3" t="s">
        <v>28</v>
      </c>
      <c r="H3" s="4">
        <v>93</v>
      </c>
      <c r="I3" s="5">
        <v>910</v>
      </c>
      <c r="J3" s="5">
        <v>592</v>
      </c>
      <c r="K3" s="5">
        <f>ROUND((H3*I3),2)</f>
      </c>
      <c r="L3" s="5">
        <f>ROUND((H3*J3),2)</f>
      </c>
      <c r="M3" s="6"/>
      <c r="N3" s="5">
        <f>ROUND(((H3*I3)*(1-M2)),2)</f>
      </c>
      <c r="O3" s="7">
        <f>IF((((H3*I3)*(1-M2))&gt;0),((((H3*I3)*(1-M2))-(H3*J3))/((H3*I3)*(1-M2))),0)</f>
      </c>
      <c r="P3" s="7"/>
      <c r="Q3" s="5"/>
      <c r="R3" s="2"/>
      <c r="S3" s="3"/>
    </row>
    <row r="4" ht="30" customHeight="1">
      <c r="A4" s="2"/>
      <c r="B4" s="2"/>
      <c r="C4" s="2"/>
      <c r="D4" s="2"/>
      <c r="E4" s="2"/>
      <c r="F4" s="2" t="s">
        <v>29</v>
      </c>
      <c r="G4" s="3" t="s">
        <v>30</v>
      </c>
      <c r="H4" s="4">
        <v>100</v>
      </c>
      <c r="I4" s="5">
        <v>2509</v>
      </c>
      <c r="J4" s="5">
        <v>1637</v>
      </c>
      <c r="K4" s="5">
        <f>ROUND((H4*I4),2)</f>
      </c>
      <c r="L4" s="5">
        <f>ROUND((H4*J4),2)</f>
      </c>
      <c r="M4" s="6"/>
      <c r="N4" s="5">
        <f>ROUND(((H4*I4)*(1-M2)),2)</f>
      </c>
      <c r="O4" s="7">
        <f>IF((((H4*I4)*(1-M2))&gt;0),((((H4*I4)*(1-M2))-(H4*J4))/((H4*I4)*(1-M2))),0)</f>
      </c>
      <c r="P4" s="7"/>
      <c r="Q4" s="5"/>
      <c r="R4" s="2"/>
      <c r="S4" s="3"/>
    </row>
    <row r="5" ht="30" customHeight="1">
      <c r="A5" s="2" t="s">
        <v>31</v>
      </c>
      <c r="B5" s="2" t="s">
        <v>32</v>
      </c>
      <c r="C5" s="2" t="s">
        <v>33</v>
      </c>
      <c r="D5" s="2" t="s">
        <v>34</v>
      </c>
      <c r="E5" s="2" t="s">
        <v>35</v>
      </c>
      <c r="F5" s="2" t="s">
        <v>36</v>
      </c>
      <c r="G5" s="3" t="s">
        <v>37</v>
      </c>
      <c r="H5" s="4">
        <v>120</v>
      </c>
      <c r="I5" s="5">
        <v>1707</v>
      </c>
      <c r="J5" s="5">
        <v>1381</v>
      </c>
      <c r="K5" s="5">
        <f>ROUND((H5*I5),2)</f>
      </c>
      <c r="L5" s="5">
        <f>ROUND((H5*J5),2)</f>
      </c>
      <c r="M5" s="6">
        <v>0.19</v>
      </c>
      <c r="N5" s="5">
        <f>ROUND(((H5*I5)*(1-M5)),2)</f>
      </c>
      <c r="O5" s="7">
        <f>IF((((H5*I5)*(1-M5))&gt;0),((((H5*I5)*(1-M5))-(H5*J5))/((H5*I5)*(1-M5))),0)</f>
      </c>
      <c r="P5" s="7">
        <f>ROUND(AVERAGE(O5:O8),4)</f>
      </c>
      <c r="Q5" s="5">
        <f>ROUND(SUM(N5:N8),2)</f>
      </c>
      <c r="R5" s="2">
        <f>IF(OR(OR((M5&gt;=0.18),(E5="Negotiation")),(MIN(O5:O8)&lt;0.18)),"REVIEW","CLEAR")</f>
      </c>
      <c r="S5" s="3" t="s">
        <v>38</v>
      </c>
    </row>
    <row r="6" ht="30" customHeight="1">
      <c r="A6" s="2"/>
      <c r="B6" s="2"/>
      <c r="C6" s="2"/>
      <c r="D6" s="2"/>
      <c r="E6" s="2"/>
      <c r="F6" s="2" t="s">
        <v>39</v>
      </c>
      <c r="G6" s="3" t="s">
        <v>40</v>
      </c>
      <c r="H6" s="4">
        <v>22</v>
      </c>
      <c r="I6" s="5">
        <v>1070</v>
      </c>
      <c r="J6" s="5">
        <v>876</v>
      </c>
      <c r="K6" s="5">
        <f>ROUND((H6*I6),2)</f>
      </c>
      <c r="L6" s="5">
        <f>ROUND((H6*J6),2)</f>
      </c>
      <c r="M6" s="6"/>
      <c r="N6" s="5">
        <f>ROUND(((H6*I6)*(1-M5)),2)</f>
      </c>
      <c r="O6" s="7">
        <f>IF((((H6*I6)*(1-M5))&gt;0),((((H6*I6)*(1-M5))-(H6*J6))/((H6*I6)*(1-M5))),0)</f>
      </c>
      <c r="P6" s="7"/>
      <c r="Q6" s="5"/>
      <c r="R6" s="2"/>
      <c r="S6" s="3"/>
    </row>
    <row r="7" ht="30" customHeight="1">
      <c r="A7" s="2"/>
      <c r="B7" s="2"/>
      <c r="C7" s="2"/>
      <c r="D7" s="2"/>
      <c r="E7" s="2"/>
      <c r="F7" s="2" t="s">
        <v>41</v>
      </c>
      <c r="G7" s="3" t="s">
        <v>42</v>
      </c>
      <c r="H7" s="4">
        <v>40</v>
      </c>
      <c r="I7" s="5">
        <v>279</v>
      </c>
      <c r="J7" s="5">
        <v>245</v>
      </c>
      <c r="K7" s="5">
        <f>ROUND((H7*I7),2)</f>
      </c>
      <c r="L7" s="5">
        <f>ROUND((H7*J7),2)</f>
      </c>
      <c r="M7" s="6"/>
      <c r="N7" s="5">
        <f>ROUND(((H7*I7)*(1-M5)),2)</f>
      </c>
      <c r="O7" s="7">
        <f>IF((((H7*I7)*(1-M5))&gt;0),((((H7*I7)*(1-M5))-(H7*J7))/((H7*I7)*(1-M5))),0)</f>
      </c>
      <c r="P7" s="7"/>
      <c r="Q7" s="5"/>
      <c r="R7" s="2"/>
      <c r="S7" s="3"/>
    </row>
    <row r="8" ht="30" customHeight="1">
      <c r="A8" s="2"/>
      <c r="B8" s="2"/>
      <c r="C8" s="2"/>
      <c r="D8" s="2"/>
      <c r="E8" s="2"/>
      <c r="F8" s="2" t="s">
        <v>43</v>
      </c>
      <c r="G8" s="3" t="s">
        <v>44</v>
      </c>
      <c r="H8" s="4">
        <v>67</v>
      </c>
      <c r="I8" s="5">
        <v>1593</v>
      </c>
      <c r="J8" s="5">
        <v>1283</v>
      </c>
      <c r="K8" s="5">
        <f>ROUND((H8*I8),2)</f>
      </c>
      <c r="L8" s="5">
        <f>ROUND((H8*J8),2)</f>
      </c>
      <c r="M8" s="6"/>
      <c r="N8" s="5">
        <f>ROUND(((H8*I8)*(1-M5)),2)</f>
      </c>
      <c r="O8" s="7">
        <f>IF((((H8*I8)*(1-M5))&gt;0),((((H8*I8)*(1-M5))-(H8*J8))/((H8*I8)*(1-M5))),0)</f>
      </c>
      <c r="P8" s="7"/>
      <c r="Q8" s="5"/>
      <c r="R8" s="2"/>
      <c r="S8" s="3"/>
    </row>
    <row r="9" ht="30" customHeight="1">
      <c r="A9" s="2" t="s">
        <v>45</v>
      </c>
      <c r="B9" s="2" t="s">
        <v>46</v>
      </c>
      <c r="C9" s="2" t="s">
        <v>47</v>
      </c>
      <c r="D9" s="2" t="s">
        <v>22</v>
      </c>
      <c r="E9" s="2" t="s">
        <v>35</v>
      </c>
      <c r="F9" s="2" t="s">
        <v>48</v>
      </c>
      <c r="G9" s="3" t="s">
        <v>49</v>
      </c>
      <c r="H9" s="4">
        <v>100</v>
      </c>
      <c r="I9" s="5">
        <v>1536</v>
      </c>
      <c r="J9" s="5">
        <v>874</v>
      </c>
      <c r="K9" s="5">
        <f>ROUND((H9*I9),2)</f>
      </c>
      <c r="L9" s="5">
        <f>ROUND((H9*J9),2)</f>
      </c>
      <c r="M9" s="6">
        <v>0.1</v>
      </c>
      <c r="N9" s="5">
        <f>ROUND(((H9*I9)*(1-M9)),2)</f>
      </c>
      <c r="O9" s="7">
        <f>IF((((H9*I9)*(1-M9))&gt;0),((((H9*I9)*(1-M9))-(H9*J9))/((H9*I9)*(1-M9))),0)</f>
      </c>
      <c r="P9" s="7">
        <f>ROUND(AVERAGE(O9:O11),4)</f>
      </c>
      <c r="Q9" s="5">
        <f>ROUND(SUM(N9:N11),2)</f>
      </c>
      <c r="R9" s="2">
        <f>IF(OR(OR((M9&gt;=0.18),(E9="Negotiation")),(MIN(O9:O11)&lt;0.18)),"REVIEW","CLEAR")</f>
      </c>
      <c r="S9" s="3" t="s">
        <v>50</v>
      </c>
    </row>
    <row r="10" ht="30" customHeight="1">
      <c r="A10" s="2"/>
      <c r="B10" s="2"/>
      <c r="C10" s="2"/>
      <c r="D10" s="2"/>
      <c r="E10" s="2"/>
      <c r="F10" s="2" t="s">
        <v>51</v>
      </c>
      <c r="G10" s="3" t="s">
        <v>52</v>
      </c>
      <c r="H10" s="4">
        <v>26</v>
      </c>
      <c r="I10" s="5">
        <v>1018</v>
      </c>
      <c r="J10" s="5">
        <v>936</v>
      </c>
      <c r="K10" s="5">
        <f>ROUND((H10*I10),2)</f>
      </c>
      <c r="L10" s="5">
        <f>ROUND((H10*J10),2)</f>
      </c>
      <c r="M10" s="6"/>
      <c r="N10" s="5">
        <f>ROUND(((H10*I10)*(1-M9)),2)</f>
      </c>
      <c r="O10" s="7">
        <f>IF((((H10*I10)*(1-M9))&gt;0),((((H10*I10)*(1-M9))-(H10*J10))/((H10*I10)*(1-M9))),0)</f>
      </c>
      <c r="P10" s="7"/>
      <c r="Q10" s="5"/>
      <c r="R10" s="2"/>
      <c r="S10" s="3"/>
    </row>
    <row r="11" ht="30" customHeight="1">
      <c r="A11" s="2"/>
      <c r="B11" s="2"/>
      <c r="C11" s="2"/>
      <c r="D11" s="2"/>
      <c r="E11" s="2"/>
      <c r="F11" s="2" t="s">
        <v>53</v>
      </c>
      <c r="G11" s="3" t="s">
        <v>54</v>
      </c>
      <c r="H11" s="4">
        <v>47</v>
      </c>
      <c r="I11" s="5">
        <v>742</v>
      </c>
      <c r="J11" s="5">
        <v>245</v>
      </c>
      <c r="K11" s="5">
        <f>ROUND((H11*I11),2)</f>
      </c>
      <c r="L11" s="5">
        <f>ROUND((H11*J11),2)</f>
      </c>
      <c r="M11" s="6"/>
      <c r="N11" s="5">
        <f>ROUND(((H11*I11)*(1-M9)),2)</f>
      </c>
      <c r="O11" s="7">
        <f>IF((((H11*I11)*(1-M9))&gt;0),((((H11*I11)*(1-M9))-(H11*J11))/((H11*I11)*(1-M9))),0)</f>
      </c>
      <c r="P11" s="7"/>
      <c r="Q11" s="5"/>
      <c r="R11" s="2"/>
      <c r="S11" s="3"/>
    </row>
    <row r="12" ht="30" customHeight="1">
      <c r="A12" s="2" t="s">
        <v>55</v>
      </c>
      <c r="B12" s="2" t="s">
        <v>56</v>
      </c>
      <c r="C12" s="2" t="s">
        <v>57</v>
      </c>
      <c r="D12" s="2" t="s">
        <v>58</v>
      </c>
      <c r="E12" s="2" t="s">
        <v>17</v>
      </c>
      <c r="F12" s="2" t="s">
        <v>59</v>
      </c>
      <c r="G12" s="3" t="s">
        <v>60</v>
      </c>
      <c r="H12" s="4">
        <v>50</v>
      </c>
      <c r="I12" s="5">
        <v>1195</v>
      </c>
      <c r="J12" s="5">
        <v>539</v>
      </c>
      <c r="K12" s="5">
        <f>ROUND((H12*I12),2)</f>
      </c>
      <c r="L12" s="5">
        <f>ROUND((H12*J12),2)</f>
      </c>
      <c r="M12" s="6">
        <v>0.16</v>
      </c>
      <c r="N12" s="5">
        <f>ROUND(((H12*I12)*(1-M12)),2)</f>
      </c>
      <c r="O12" s="7">
        <f>IF((((H12*I12)*(1-M12))&gt;0),((((H12*I12)*(1-M12))-(H12*J12))/((H12*I12)*(1-M12))),0)</f>
      </c>
      <c r="P12" s="7">
        <f>ROUND(AVERAGE(O12:O15),4)</f>
      </c>
      <c r="Q12" s="5">
        <f>ROUND(SUM(N12:N15),2)</f>
      </c>
      <c r="R12" s="2">
        <f>IF(OR(OR((M12&gt;=0.18),(E12="Negotiation")),(MIN(O12:O15)&lt;0.18)),"REVIEW","CLEAR")</f>
      </c>
      <c r="S12" s="3" t="s">
        <v>26</v>
      </c>
    </row>
    <row r="13" ht="30" customHeight="1">
      <c r="A13" s="2"/>
      <c r="B13" s="2"/>
      <c r="C13" s="2"/>
      <c r="D13" s="2"/>
      <c r="E13" s="2"/>
      <c r="F13" s="2" t="s">
        <v>61</v>
      </c>
      <c r="G13" s="3" t="s">
        <v>62</v>
      </c>
      <c r="H13" s="4">
        <v>77</v>
      </c>
      <c r="I13" s="5">
        <v>944</v>
      </c>
      <c r="J13" s="5">
        <v>738</v>
      </c>
      <c r="K13" s="5">
        <f>ROUND((H13*I13),2)</f>
      </c>
      <c r="L13" s="5">
        <f>ROUND((H13*J13),2)</f>
      </c>
      <c r="M13" s="6"/>
      <c r="N13" s="5">
        <f>ROUND(((H13*I13)*(1-M12)),2)</f>
      </c>
      <c r="O13" s="7">
        <f>IF((((H13*I13)*(1-M12))&gt;0),((((H13*I13)*(1-M12))-(H13*J13))/((H13*I13)*(1-M12))),0)</f>
      </c>
      <c r="P13" s="7"/>
      <c r="Q13" s="5"/>
      <c r="R13" s="2"/>
      <c r="S13" s="3"/>
    </row>
    <row r="14" ht="30" customHeight="1">
      <c r="A14" s="2"/>
      <c r="B14" s="2"/>
      <c r="C14" s="2"/>
      <c r="D14" s="2"/>
      <c r="E14" s="2"/>
      <c r="F14" s="2" t="s">
        <v>63</v>
      </c>
      <c r="G14" s="3" t="s">
        <v>64</v>
      </c>
      <c r="H14" s="4">
        <v>42</v>
      </c>
      <c r="I14" s="5">
        <v>2311</v>
      </c>
      <c r="J14" s="5">
        <v>1464</v>
      </c>
      <c r="K14" s="5">
        <f>ROUND((H14*I14),2)</f>
      </c>
      <c r="L14" s="5">
        <f>ROUND((H14*J14),2)</f>
      </c>
      <c r="M14" s="6"/>
      <c r="N14" s="5">
        <f>ROUND(((H14*I14)*(1-M12)),2)</f>
      </c>
      <c r="O14" s="7">
        <f>IF((((H14*I14)*(1-M12))&gt;0),((((H14*I14)*(1-M12))-(H14*J14))/((H14*I14)*(1-M12))),0)</f>
      </c>
      <c r="P14" s="7"/>
      <c r="Q14" s="5"/>
      <c r="R14" s="2"/>
      <c r="S14" s="3"/>
    </row>
    <row r="15" ht="30" customHeight="1">
      <c r="A15" s="2"/>
      <c r="B15" s="2"/>
      <c r="C15" s="2"/>
      <c r="D15" s="2"/>
      <c r="E15" s="2"/>
      <c r="F15" s="2" t="s">
        <v>65</v>
      </c>
      <c r="G15" s="3" t="s">
        <v>66</v>
      </c>
      <c r="H15" s="4">
        <v>78</v>
      </c>
      <c r="I15" s="5">
        <v>516</v>
      </c>
      <c r="J15" s="5">
        <v>278</v>
      </c>
      <c r="K15" s="5">
        <f>ROUND((H15*I15),2)</f>
      </c>
      <c r="L15" s="5">
        <f>ROUND((H15*J15),2)</f>
      </c>
      <c r="M15" s="6"/>
      <c r="N15" s="5">
        <f>ROUND(((H15*I15)*(1-M12)),2)</f>
      </c>
      <c r="O15" s="7">
        <f>IF((((H15*I15)*(1-M12))&gt;0),((((H15*I15)*(1-M12))-(H15*J15))/((H15*I15)*(1-M12))),0)</f>
      </c>
      <c r="P15" s="7"/>
      <c r="Q15" s="5"/>
      <c r="R15" s="2"/>
      <c r="S15" s="3"/>
    </row>
    <row r="16" ht="30" customHeight="1">
      <c r="A16" s="2" t="s">
        <v>67</v>
      </c>
      <c r="B16" s="2" t="s">
        <v>68</v>
      </c>
      <c r="C16" s="2" t="s">
        <v>69</v>
      </c>
      <c r="D16" s="2" t="s">
        <v>70</v>
      </c>
      <c r="E16" s="2" t="s">
        <v>35</v>
      </c>
      <c r="F16" s="2" t="s">
        <v>71</v>
      </c>
      <c r="G16" s="3" t="s">
        <v>72</v>
      </c>
      <c r="H16" s="4">
        <v>34</v>
      </c>
      <c r="I16" s="5">
        <v>1769</v>
      </c>
      <c r="J16" s="5">
        <v>1149</v>
      </c>
      <c r="K16" s="5">
        <f>ROUND((H16*I16),2)</f>
      </c>
      <c r="L16" s="5">
        <f>ROUND((H16*J16),2)</f>
      </c>
      <c r="M16" s="6">
        <v>0.16</v>
      </c>
      <c r="N16" s="5">
        <f>ROUND(((H16*I16)*(1-M16)),2)</f>
      </c>
      <c r="O16" s="7">
        <f>IF((((H16*I16)*(1-M16))&gt;0),((((H16*I16)*(1-M16))-(H16*J16))/((H16*I16)*(1-M16))),0)</f>
      </c>
      <c r="P16" s="7">
        <f>ROUND(AVERAGE(O16:O18),4)</f>
      </c>
      <c r="Q16" s="5">
        <f>ROUND(SUM(N16:N18),2)</f>
      </c>
      <c r="R16" s="2">
        <f>IF(OR(OR((M16&gt;=0.18),(E16="Negotiation")),(MIN(O16:O18)&lt;0.18)),"REVIEW","CLEAR")</f>
      </c>
      <c r="S16" s="3" t="s">
        <v>73</v>
      </c>
    </row>
    <row r="17" ht="30" customHeight="1">
      <c r="A17" s="2"/>
      <c r="B17" s="2"/>
      <c r="C17" s="2"/>
      <c r="D17" s="2"/>
      <c r="E17" s="2"/>
      <c r="F17" s="2" t="s">
        <v>74</v>
      </c>
      <c r="G17" s="3" t="s">
        <v>75</v>
      </c>
      <c r="H17" s="4">
        <v>64</v>
      </c>
      <c r="I17" s="5">
        <v>1636</v>
      </c>
      <c r="J17" s="5">
        <v>1576</v>
      </c>
      <c r="K17" s="5">
        <f>ROUND((H17*I17),2)</f>
      </c>
      <c r="L17" s="5">
        <f>ROUND((H17*J17),2)</f>
      </c>
      <c r="M17" s="6"/>
      <c r="N17" s="5">
        <f>ROUND(((H17*I17)*(1-M16)),2)</f>
      </c>
      <c r="O17" s="7">
        <f>IF((((H17*I17)*(1-M16))&gt;0),((((H17*I17)*(1-M16))-(H17*J17))/((H17*I17)*(1-M16))),0)</f>
      </c>
      <c r="P17" s="7"/>
      <c r="Q17" s="5"/>
      <c r="R17" s="2"/>
      <c r="S17" s="3"/>
    </row>
    <row r="18" ht="30" customHeight="1">
      <c r="A18" s="2"/>
      <c r="B18" s="2"/>
      <c r="C18" s="2"/>
      <c r="D18" s="2"/>
      <c r="E18" s="2"/>
      <c r="F18" s="2" t="s">
        <v>76</v>
      </c>
      <c r="G18" s="3" t="s">
        <v>77</v>
      </c>
      <c r="H18" s="4">
        <v>105</v>
      </c>
      <c r="I18" s="5">
        <v>870</v>
      </c>
      <c r="J18" s="5">
        <v>663</v>
      </c>
      <c r="K18" s="5">
        <f>ROUND((H18*I18),2)</f>
      </c>
      <c r="L18" s="5">
        <f>ROUND((H18*J18),2)</f>
      </c>
      <c r="M18" s="6"/>
      <c r="N18" s="5">
        <f>ROUND(((H18*I18)*(1-M16)),2)</f>
      </c>
      <c r="O18" s="7">
        <f>IF((((H18*I18)*(1-M16))&gt;0),((((H18*I18)*(1-M16))-(H18*J18))/((H18*I18)*(1-M16))),0)</f>
      </c>
      <c r="P18" s="7"/>
      <c r="Q18" s="5"/>
      <c r="R18" s="2"/>
      <c r="S18" s="3"/>
    </row>
    <row r="19" ht="30" customHeight="1">
      <c r="A19" s="2" t="s">
        <v>78</v>
      </c>
      <c r="B19" s="2" t="s">
        <v>79</v>
      </c>
      <c r="C19" s="2" t="s">
        <v>80</v>
      </c>
      <c r="D19" s="2" t="s">
        <v>34</v>
      </c>
      <c r="E19" s="2" t="s">
        <v>23</v>
      </c>
      <c r="F19" s="2" t="s">
        <v>81</v>
      </c>
      <c r="G19" s="3" t="s">
        <v>82</v>
      </c>
      <c r="H19" s="4">
        <v>37</v>
      </c>
      <c r="I19" s="5">
        <v>2033</v>
      </c>
      <c r="J19" s="5">
        <v>1235</v>
      </c>
      <c r="K19" s="5">
        <f>ROUND((H19*I19),2)</f>
      </c>
      <c r="L19" s="5">
        <f>ROUND((H19*J19),2)</f>
      </c>
      <c r="M19" s="6">
        <v>0.09</v>
      </c>
      <c r="N19" s="5">
        <f>ROUND(((H19*I19)*(1-M19)),2)</f>
      </c>
      <c r="O19" s="7">
        <f>IF((((H19*I19)*(1-M19))&gt;0),((((H19*I19)*(1-M19))-(H19*J19))/((H19*I19)*(1-M19))),0)</f>
      </c>
      <c r="P19" s="7">
        <f>ROUND(AVERAGE(O19:O21),4)</f>
      </c>
      <c r="Q19" s="5">
        <f>ROUND(SUM(N19:N21),2)</f>
      </c>
      <c r="R19" s="2">
        <f>IF(OR(OR((M19&gt;=0.18),(E19="Negotiation")),(MIN(O19:O21)&lt;0.18)),"REVIEW","CLEAR")</f>
      </c>
      <c r="S19" s="3" t="s">
        <v>38</v>
      </c>
    </row>
    <row r="20" ht="30" customHeight="1">
      <c r="A20" s="2"/>
      <c r="B20" s="2"/>
      <c r="C20" s="2"/>
      <c r="D20" s="2"/>
      <c r="E20" s="2"/>
      <c r="F20" s="2" t="s">
        <v>83</v>
      </c>
      <c r="G20" s="3" t="s">
        <v>84</v>
      </c>
      <c r="H20" s="4">
        <v>33</v>
      </c>
      <c r="I20" s="5">
        <v>616</v>
      </c>
      <c r="J20" s="5">
        <v>271</v>
      </c>
      <c r="K20" s="5">
        <f>ROUND((H20*I20),2)</f>
      </c>
      <c r="L20" s="5">
        <f>ROUND((H20*J20),2)</f>
      </c>
      <c r="M20" s="6"/>
      <c r="N20" s="5">
        <f>ROUND(((H20*I20)*(1-M19)),2)</f>
      </c>
      <c r="O20" s="7">
        <f>IF((((H20*I20)*(1-M19))&gt;0),((((H20*I20)*(1-M19))-(H20*J20))/((H20*I20)*(1-M19))),0)</f>
      </c>
      <c r="P20" s="7"/>
      <c r="Q20" s="5"/>
      <c r="R20" s="2"/>
      <c r="S20" s="3"/>
    </row>
    <row r="21" ht="30" customHeight="1">
      <c r="A21" s="2"/>
      <c r="B21" s="2"/>
      <c r="C21" s="2"/>
      <c r="D21" s="2"/>
      <c r="E21" s="2"/>
      <c r="F21" s="2" t="s">
        <v>85</v>
      </c>
      <c r="G21" s="3" t="s">
        <v>86</v>
      </c>
      <c r="H21" s="4">
        <v>17</v>
      </c>
      <c r="I21" s="5">
        <v>1192</v>
      </c>
      <c r="J21" s="5">
        <v>837</v>
      </c>
      <c r="K21" s="5">
        <f>ROUND((H21*I21),2)</f>
      </c>
      <c r="L21" s="5">
        <f>ROUND((H21*J21),2)</f>
      </c>
      <c r="M21" s="6"/>
      <c r="N21" s="5">
        <f>ROUND(((H21*I21)*(1-M19)),2)</f>
      </c>
      <c r="O21" s="7">
        <f>IF((((H21*I21)*(1-M19))&gt;0),((((H21*I21)*(1-M19))-(H21*J21))/((H21*I21)*(1-M19))),0)</f>
      </c>
      <c r="P21" s="7"/>
      <c r="Q21" s="5"/>
      <c r="R21" s="2"/>
      <c r="S21" s="3"/>
    </row>
    <row r="22" ht="30" customHeight="1">
      <c r="A22" s="2" t="s">
        <v>87</v>
      </c>
      <c r="B22" s="2" t="s">
        <v>88</v>
      </c>
      <c r="C22" s="2" t="s">
        <v>89</v>
      </c>
      <c r="D22" s="2" t="s">
        <v>58</v>
      </c>
      <c r="E22" s="2" t="s">
        <v>17</v>
      </c>
      <c r="F22" s="2" t="s">
        <v>90</v>
      </c>
      <c r="G22" s="3" t="s">
        <v>91</v>
      </c>
      <c r="H22" s="4">
        <v>56</v>
      </c>
      <c r="I22" s="5">
        <v>1626</v>
      </c>
      <c r="J22" s="5">
        <v>1476</v>
      </c>
      <c r="K22" s="5">
        <f>ROUND((H22*I22),2)</f>
      </c>
      <c r="L22" s="5">
        <f>ROUND((H22*J22),2)</f>
      </c>
      <c r="M22" s="6">
        <v>0.2</v>
      </c>
      <c r="N22" s="5">
        <f>ROUND(((H22*I22)*(1-M22)),2)</f>
      </c>
      <c r="O22" s="7">
        <f>IF((((H22*I22)*(1-M22))&gt;0),((((H22*I22)*(1-M22))-(H22*J22))/((H22*I22)*(1-M22))),0)</f>
      </c>
      <c r="P22" s="7">
        <f>ROUND(AVERAGE(O22:O25),4)</f>
      </c>
      <c r="Q22" s="5">
        <f>ROUND(SUM(N22:N25),2)</f>
      </c>
      <c r="R22" s="2">
        <f>IF(OR(OR((M22&gt;=0.18),(E22="Negotiation")),(MIN(O22:O25)&lt;0.18)),"REVIEW","CLEAR")</f>
      </c>
      <c r="S22" s="3" t="s">
        <v>38</v>
      </c>
    </row>
    <row r="23" ht="30" customHeight="1">
      <c r="A23" s="2"/>
      <c r="B23" s="2"/>
      <c r="C23" s="2"/>
      <c r="D23" s="2"/>
      <c r="E23" s="2"/>
      <c r="F23" s="2" t="s">
        <v>92</v>
      </c>
      <c r="G23" s="3" t="s">
        <v>93</v>
      </c>
      <c r="H23" s="4">
        <v>56</v>
      </c>
      <c r="I23" s="5">
        <v>1883</v>
      </c>
      <c r="J23" s="5">
        <v>1289</v>
      </c>
      <c r="K23" s="5">
        <f>ROUND((H23*I23),2)</f>
      </c>
      <c r="L23" s="5">
        <f>ROUND((H23*J23),2)</f>
      </c>
      <c r="M23" s="6"/>
      <c r="N23" s="5">
        <f>ROUND(((H23*I23)*(1-M22)),2)</f>
      </c>
      <c r="O23" s="7">
        <f>IF((((H23*I23)*(1-M22))&gt;0),((((H23*I23)*(1-M22))-(H23*J23))/((H23*I23)*(1-M22))),0)</f>
      </c>
      <c r="P23" s="7"/>
      <c r="Q23" s="5"/>
      <c r="R23" s="2"/>
      <c r="S23" s="3"/>
    </row>
    <row r="24" ht="30" customHeight="1">
      <c r="A24" s="2"/>
      <c r="B24" s="2"/>
      <c r="C24" s="2"/>
      <c r="D24" s="2"/>
      <c r="E24" s="2"/>
      <c r="F24" s="2" t="s">
        <v>94</v>
      </c>
      <c r="G24" s="3" t="s">
        <v>95</v>
      </c>
      <c r="H24" s="4">
        <v>107</v>
      </c>
      <c r="I24" s="5">
        <v>1747</v>
      </c>
      <c r="J24" s="5">
        <v>1603</v>
      </c>
      <c r="K24" s="5">
        <f>ROUND((H24*I24),2)</f>
      </c>
      <c r="L24" s="5">
        <f>ROUND((H24*J24),2)</f>
      </c>
      <c r="M24" s="6"/>
      <c r="N24" s="5">
        <f>ROUND(((H24*I24)*(1-M22)),2)</f>
      </c>
      <c r="O24" s="7">
        <f>IF((((H24*I24)*(1-M22))&gt;0),((((H24*I24)*(1-M22))-(H24*J24))/((H24*I24)*(1-M22))),0)</f>
      </c>
      <c r="P24" s="7"/>
      <c r="Q24" s="5"/>
      <c r="R24" s="2"/>
      <c r="S24" s="3"/>
    </row>
    <row r="25" ht="30" customHeight="1">
      <c r="A25" s="2"/>
      <c r="B25" s="2"/>
      <c r="C25" s="2"/>
      <c r="D25" s="2"/>
      <c r="E25" s="2"/>
      <c r="F25" s="2" t="s">
        <v>96</v>
      </c>
      <c r="G25" s="3" t="s">
        <v>97</v>
      </c>
      <c r="H25" s="4">
        <v>61</v>
      </c>
      <c r="I25" s="5">
        <v>2012</v>
      </c>
      <c r="J25" s="5">
        <v>1273</v>
      </c>
      <c r="K25" s="5">
        <f>ROUND((H25*I25),2)</f>
      </c>
      <c r="L25" s="5">
        <f>ROUND((H25*J25),2)</f>
      </c>
      <c r="M25" s="6"/>
      <c r="N25" s="5">
        <f>ROUND(((H25*I25)*(1-M22)),2)</f>
      </c>
      <c r="O25" s="7">
        <f>IF((((H25*I25)*(1-M22))&gt;0),((((H25*I25)*(1-M22))-(H25*J25))/((H25*I25)*(1-M22))),0)</f>
      </c>
      <c r="P25" s="7"/>
      <c r="Q25" s="5"/>
      <c r="R25" s="2"/>
      <c r="S25" s="3"/>
    </row>
    <row r="26" ht="30" customHeight="1">
      <c r="A26" s="8" t="s">
        <v>98</v>
      </c>
      <c r="K26" s="9">
        <f>SUM(K2:K25)</f>
      </c>
      <c r="L26" s="9">
        <f>SUM(L2:L25)</f>
      </c>
      <c r="M26" s="8"/>
      <c r="N26" s="9">
        <f>SUM(N2:N25)</f>
      </c>
      <c r="P26" s="8"/>
      <c r="Q26" s="8"/>
    </row>
    <row r="27" ht="30" customHeight="1">
      <c r="A27" s="8" t="s">
        <v>99</v>
      </c>
      <c r="K27" s="8"/>
      <c r="L27" s="8"/>
      <c r="M27" s="10">
        <f>AVERAGE(M2:M25)</f>
      </c>
      <c r="N27" s="8"/>
      <c r="P27" s="8"/>
      <c r="Q27" s="8"/>
    </row>
    <row r="28" ht="30" customHeight="1">
      <c r="A28" s="8" t="s">
        <v>100</v>
      </c>
      <c r="K28" s="8"/>
      <c r="L28" s="8"/>
      <c r="M28" s="8"/>
      <c r="N28" s="8"/>
      <c r="P28" s="11">
        <f>AVERAGE(AVERAGE(P2:P4),AVERAGE(P5:P8),AVERAGE(P9:P11),AVERAGE(P12:P15),AVERAGE(P16:P18),AVERAGE(P19:P21),AVERAGE(P22:P25))</f>
      </c>
      <c r="Q28" s="8"/>
    </row>
    <row r="29" ht="30" customHeight="1">
      <c r="A29" s="8" t="s">
        <v>101</v>
      </c>
      <c r="K29" s="8"/>
      <c r="L29" s="8"/>
      <c r="M29" s="8"/>
      <c r="N29" s="8"/>
      <c r="P29" s="8"/>
      <c r="Q29" s="9">
        <f>SUM(AVERAGE(Q2:Q4),AVERAGE(Q5:Q8),AVERAGE(Q9:Q11),AVERAGE(Q12:Q15),AVERAGE(Q16:Q18),AVERAGE(Q19:Q21),AVERAGE(Q22:Q25))</f>
      </c>
    </row>
  </sheetData>
  <mergeCells count="70">
    <mergeCell ref="A2:A4"/>
    <mergeCell ref="B2:B4"/>
    <mergeCell ref="C2:C4"/>
    <mergeCell ref="D2:D4"/>
    <mergeCell ref="E2:E4"/>
    <mergeCell ref="M2:M4"/>
    <mergeCell ref="P2:P4"/>
    <mergeCell ref="Q2:Q4"/>
    <mergeCell ref="R2:R4"/>
    <mergeCell ref="S2:S4"/>
    <mergeCell ref="A5:A8"/>
    <mergeCell ref="B5:B8"/>
    <mergeCell ref="C5:C8"/>
    <mergeCell ref="D5:D8"/>
    <mergeCell ref="E5:E8"/>
    <mergeCell ref="M5:M8"/>
    <mergeCell ref="P5:P8"/>
    <mergeCell ref="Q5:Q8"/>
    <mergeCell ref="R5:R8"/>
    <mergeCell ref="S5:S8"/>
    <mergeCell ref="A9:A11"/>
    <mergeCell ref="B9:B11"/>
    <mergeCell ref="C9:C11"/>
    <mergeCell ref="D9:D11"/>
    <mergeCell ref="E9:E11"/>
    <mergeCell ref="M9:M11"/>
    <mergeCell ref="P9:P11"/>
    <mergeCell ref="Q9:Q11"/>
    <mergeCell ref="R9:R11"/>
    <mergeCell ref="S9:S11"/>
    <mergeCell ref="A12:A15"/>
    <mergeCell ref="B12:B15"/>
    <mergeCell ref="C12:C15"/>
    <mergeCell ref="D12:D15"/>
    <mergeCell ref="E12:E15"/>
    <mergeCell ref="M12:M15"/>
    <mergeCell ref="P12:P15"/>
    <mergeCell ref="Q12:Q15"/>
    <mergeCell ref="R12:R15"/>
    <mergeCell ref="S12:S15"/>
    <mergeCell ref="A16:A18"/>
    <mergeCell ref="B16:B18"/>
    <mergeCell ref="C16:C18"/>
    <mergeCell ref="D16:D18"/>
    <mergeCell ref="E16:E18"/>
    <mergeCell ref="M16:M18"/>
    <mergeCell ref="P16:P18"/>
    <mergeCell ref="Q16:Q18"/>
    <mergeCell ref="R16:R18"/>
    <mergeCell ref="S16:S18"/>
    <mergeCell ref="A19:A21"/>
    <mergeCell ref="B19:B21"/>
    <mergeCell ref="C19:C21"/>
    <mergeCell ref="D19:D21"/>
    <mergeCell ref="E19:E21"/>
    <mergeCell ref="M19:M21"/>
    <mergeCell ref="P19:P21"/>
    <mergeCell ref="Q19:Q21"/>
    <mergeCell ref="R19:R21"/>
    <mergeCell ref="S19:S21"/>
    <mergeCell ref="A22:A25"/>
    <mergeCell ref="B22:B25"/>
    <mergeCell ref="C22:C25"/>
    <mergeCell ref="D22:D25"/>
    <mergeCell ref="E22:E25"/>
    <mergeCell ref="M22:M25"/>
    <mergeCell ref="P22:P25"/>
    <mergeCell ref="Q22:Q25"/>
    <mergeCell ref="R22:R25"/>
    <mergeCell ref="S22:S25"/>
  </mergeCells>
  <conditionalFormatting sqref="O2:O25">
    <cfRule type="expression" dxfId="0" priority="1">
      <formula>($O2&lt;0.18)</formula>
    </cfRule>
    <cfRule type="expression" dxfId="1" priority="2">
      <formula>(M2&lt;0.08)</formula>
    </cfRule>
  </conditionalFormatting>
  <conditionalFormatting sqref="R2:R25">
    <cfRule type="expression" dxfId="2" priority="3">
      <formula>($R2="REVIEW")</formula>
    </cfRule>
    <cfRule type="expression" dxfId="1" priority="4">
      <formula>($R2="CLEAR")</formula>
    </cfRule>
  </conditionalFormatting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pane ySplit="1" topLeftCell="A2" state="frozen" activePane="bottomLeft"/>
      <selection pane="bottomLeft" activeCell="A2" sqref="A2"/>
    </sheetView>
  </sheetViews>
  <sheetFormatPr defaultRowHeight="30"/>
  <cols>
    <col min="1" max="1" width="19" customWidth="1"/>
    <col min="2" max="2" width="35" customWidth="1"/>
    <col min="3" max="3" width="19" customWidth="1"/>
    <col min="4" max="4" width="27" customWidth="1"/>
    <col min="5" max="5" width="17" customWidth="1"/>
    <col min="6" max="6" width="15" customWidth="1"/>
    <col min="7" max="7" width="19" customWidth="1"/>
    <col min="8" max="8" width="17" customWidth="1"/>
    <col min="9" max="9" width="72" customWidth="1"/>
  </cols>
  <sheetData>
    <row r="1" ht="30" customHeight="1">
      <c r="A1" s="12" t="s">
        <v>0</v>
      </c>
      <c r="B1" s="12" t="s">
        <v>1</v>
      </c>
      <c r="C1" s="12" t="s">
        <v>3</v>
      </c>
      <c r="D1" s="12" t="s">
        <v>2</v>
      </c>
      <c r="E1" s="12" t="s">
        <v>4</v>
      </c>
      <c r="F1" s="12" t="s">
        <v>12</v>
      </c>
      <c r="G1" s="12" t="s">
        <v>13</v>
      </c>
      <c r="H1" s="12" t="s">
        <v>17</v>
      </c>
      <c r="I1" s="12" t="s">
        <v>18</v>
      </c>
    </row>
    <row r="2" ht="30" customHeight="1">
      <c r="A2" s="13" t="s">
        <v>31</v>
      </c>
      <c r="B2" s="13" t="s">
        <v>32</v>
      </c>
      <c r="C2" s="13" t="s">
        <v>34</v>
      </c>
      <c r="D2" s="13" t="s">
        <v>33</v>
      </c>
      <c r="E2" s="13" t="s">
        <v>35</v>
      </c>
      <c r="F2" s="14">
        <v>0.19</v>
      </c>
      <c r="G2" s="15">
        <v>280479.51</v>
      </c>
      <c r="H2" s="13" t="s">
        <v>102</v>
      </c>
      <c r="I2" s="16" t="s">
        <v>38</v>
      </c>
    </row>
    <row r="3" ht="30" customHeight="1">
      <c r="A3" s="13" t="s">
        <v>55</v>
      </c>
      <c r="B3" s="13" t="s">
        <v>56</v>
      </c>
      <c r="C3" s="13" t="s">
        <v>58</v>
      </c>
      <c r="D3" s="13" t="s">
        <v>57</v>
      </c>
      <c r="E3" s="13" t="s">
        <v>17</v>
      </c>
      <c r="F3" s="14">
        <v>0.16</v>
      </c>
      <c r="G3" s="15">
        <v>226588.32</v>
      </c>
      <c r="H3" s="13" t="s">
        <v>103</v>
      </c>
      <c r="I3" s="16" t="s">
        <v>26</v>
      </c>
    </row>
    <row r="4" ht="30" customHeight="1">
      <c r="A4" s="13" t="s">
        <v>67</v>
      </c>
      <c r="B4" s="13" t="s">
        <v>68</v>
      </c>
      <c r="C4" s="13" t="s">
        <v>70</v>
      </c>
      <c r="D4" s="13" t="s">
        <v>69</v>
      </c>
      <c r="E4" s="13" t="s">
        <v>35</v>
      </c>
      <c r="F4" s="14">
        <v>0.16</v>
      </c>
      <c r="G4" s="15">
        <v>215208</v>
      </c>
      <c r="H4" s="13" t="s">
        <v>102</v>
      </c>
      <c r="I4" s="16" t="s">
        <v>73</v>
      </c>
    </row>
    <row r="5" ht="30" customHeight="1">
      <c r="A5" s="13" t="s">
        <v>87</v>
      </c>
      <c r="B5" s="13" t="s">
        <v>88</v>
      </c>
      <c r="C5" s="13" t="s">
        <v>58</v>
      </c>
      <c r="D5" s="13" t="s">
        <v>89</v>
      </c>
      <c r="E5" s="13" t="s">
        <v>17</v>
      </c>
      <c r="F5" s="14">
        <v>0.2</v>
      </c>
      <c r="G5" s="15">
        <v>404932</v>
      </c>
      <c r="H5" s="13" t="s">
        <v>102</v>
      </c>
      <c r="I5" s="16" t="s">
        <v>38</v>
      </c>
    </row>
    <row r="6" ht="30" customHeight="1">
      <c r="A6" s="17" t="s">
        <v>104</v>
      </c>
      <c r="F6" s="18">
        <f>AVERAGE(F2:F5)</f>
      </c>
      <c r="G6" s="17"/>
    </row>
    <row r="7" ht="30" customHeight="1">
      <c r="A7" s="17" t="s">
        <v>105</v>
      </c>
      <c r="F7" s="17"/>
      <c r="G7" s="19">
        <f>SUM(G2:G5)</f>
      </c>
    </row>
  </sheetData>
  <conditionalFormatting sqref="H2:H5">
    <cfRule type="expression" dxfId="2" priority="1">
      <formula>OR((F2&gt;=0.18),(E2="Negotiation"))</formula>
    </cfRule>
    <cfRule type="expression" dxfId="1" priority="2">
      <formula>AND((F2&lt;0.18),NOT((E2="Negotiation")))</formula>
    </cfRule>
  </conditionalFormatting>
</worksheet>
</file>